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E:\北首都個人フォルダー\地すべり研究フォルダー\オリジナル地すべり１重要フォルダー\"/>
    </mc:Choice>
  </mc:AlternateContent>
  <xr:revisionPtr revIDLastSave="0" documentId="13_ncr:1_{7B4F1474-2B9E-4873-9DD8-6E430D37F4E2}" xr6:coauthVersionLast="45" xr6:coauthVersionMax="45" xr10:uidLastSave="{00000000-0000-0000-0000-000000000000}"/>
  <bookViews>
    <workbookView xWindow="0" yWindow="15" windowWidth="20490" windowHeight="10905" activeTab="1" xr2:uid="{00000000-000D-0000-FFFF-FFFF00000000}"/>
  </bookViews>
  <sheets>
    <sheet name="水位急降下1" sheetId="1" r:id="rId1"/>
    <sheet name="水位急降下2" sheetId="2" r:id="rId2"/>
  </sheets>
  <definedNames>
    <definedName name="_xlnm.Print_Area" localSheetId="0">水位急降下1!$A$1:$I$160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1" l="1"/>
  <c r="C139" i="1" l="1"/>
  <c r="C136" i="1"/>
  <c r="I129" i="1"/>
  <c r="C127" i="1"/>
  <c r="E144" i="1" l="1"/>
  <c r="C116" i="1"/>
  <c r="C113" i="1"/>
  <c r="C107" i="1"/>
  <c r="C91" i="1"/>
  <c r="C88" i="1"/>
  <c r="C82" i="1"/>
  <c r="E121" i="1" l="1"/>
  <c r="E96" i="1"/>
</calcChain>
</file>

<file path=xl/sharedStrings.xml><?xml version="1.0" encoding="utf-8"?>
<sst xmlns="http://schemas.openxmlformats.org/spreadsheetml/2006/main" count="192" uniqueCount="147">
  <si>
    <t>Σ(N-U)*tanΦ' + ΣC'*L　　</t>
    <phoneticPr fontId="1"/>
  </si>
  <si>
    <t>ΣＴ</t>
    <phoneticPr fontId="1"/>
  </si>
  <si>
    <t>Fs=</t>
    <phoneticPr fontId="1"/>
  </si>
  <si>
    <t>抵抗力</t>
    <rPh sb="0" eb="2">
      <t>テイコウ</t>
    </rPh>
    <rPh sb="2" eb="3">
      <t>リョク</t>
    </rPh>
    <phoneticPr fontId="1"/>
  </si>
  <si>
    <t>滑動力</t>
    <rPh sb="0" eb="2">
      <t>カツドウ</t>
    </rPh>
    <rPh sb="2" eb="3">
      <t>リョク</t>
    </rPh>
    <phoneticPr fontId="1"/>
  </si>
  <si>
    <t>＝</t>
    <phoneticPr fontId="1"/>
  </si>
  <si>
    <t>ここで</t>
    <phoneticPr fontId="1"/>
  </si>
  <si>
    <t>非水没スライス</t>
    <rPh sb="0" eb="1">
      <t>ヒ</t>
    </rPh>
    <rPh sb="1" eb="3">
      <t>スイボツ</t>
    </rPh>
    <phoneticPr fontId="1"/>
  </si>
  <si>
    <t>N=W*cosθ=【γt(h1+h2)b+(γt-γw)h3*b】*cosθ</t>
    <phoneticPr fontId="1"/>
  </si>
  <si>
    <t>Ｕ＝</t>
    <phoneticPr fontId="1"/>
  </si>
  <si>
    <t>cosθ</t>
    <phoneticPr fontId="1"/>
  </si>
  <si>
    <t>T=W*sinθ=【γt(h1+h2)b+(γt-γw)h3*b】*sinθ</t>
    <phoneticPr fontId="1"/>
  </si>
  <si>
    <t>水没スライス</t>
    <rPh sb="0" eb="2">
      <t>スイボツ</t>
    </rPh>
    <phoneticPr fontId="1"/>
  </si>
  <si>
    <t>N=W*cosθ=(γt-γw)h*b*cosθ</t>
    <phoneticPr fontId="1"/>
  </si>
  <si>
    <t>T=W*sinθ=(γt-γw)h*b*sinθ</t>
    <phoneticPr fontId="1"/>
  </si>
  <si>
    <t>Ｗ；</t>
    <phoneticPr fontId="1"/>
  </si>
  <si>
    <t>各スライスに作用する単位幅あたりの自重　</t>
    <rPh sb="0" eb="1">
      <t>カク</t>
    </rPh>
    <rPh sb="6" eb="8">
      <t>サヨウ</t>
    </rPh>
    <rPh sb="10" eb="12">
      <t>タンイ</t>
    </rPh>
    <rPh sb="12" eb="13">
      <t>ハバ</t>
    </rPh>
    <rPh sb="17" eb="19">
      <t>ジジュウ</t>
    </rPh>
    <phoneticPr fontId="1"/>
  </si>
  <si>
    <t>(KN/m)</t>
  </si>
  <si>
    <t>N；</t>
    <phoneticPr fontId="1"/>
  </si>
  <si>
    <t>各スライスに作用する単位幅あたりの自重のすべり面法線方向分力　</t>
    <rPh sb="0" eb="1">
      <t>カク</t>
    </rPh>
    <rPh sb="6" eb="8">
      <t>サヨウ</t>
    </rPh>
    <rPh sb="10" eb="12">
      <t>タンイ</t>
    </rPh>
    <rPh sb="12" eb="13">
      <t>ハバ</t>
    </rPh>
    <rPh sb="17" eb="19">
      <t>ジジュウ</t>
    </rPh>
    <rPh sb="23" eb="24">
      <t>メン</t>
    </rPh>
    <rPh sb="24" eb="26">
      <t>ホウセン</t>
    </rPh>
    <rPh sb="26" eb="28">
      <t>ホウコウ</t>
    </rPh>
    <rPh sb="28" eb="30">
      <t>ブンリョク</t>
    </rPh>
    <phoneticPr fontId="1"/>
  </si>
  <si>
    <t>T；</t>
    <phoneticPr fontId="1"/>
  </si>
  <si>
    <t>各スライスに作用する単位幅あたりの自重のすべり面接線方向分力　</t>
    <rPh sb="0" eb="1">
      <t>カク</t>
    </rPh>
    <rPh sb="6" eb="8">
      <t>サヨウ</t>
    </rPh>
    <rPh sb="10" eb="12">
      <t>タンイ</t>
    </rPh>
    <rPh sb="12" eb="13">
      <t>ハバ</t>
    </rPh>
    <rPh sb="17" eb="19">
      <t>ジジュウ</t>
    </rPh>
    <rPh sb="23" eb="24">
      <t>メン</t>
    </rPh>
    <rPh sb="24" eb="26">
      <t>セッセン</t>
    </rPh>
    <rPh sb="26" eb="28">
      <t>ホウコウ</t>
    </rPh>
    <rPh sb="28" eb="30">
      <t>ブンリョク</t>
    </rPh>
    <phoneticPr fontId="1"/>
  </si>
  <si>
    <t>U；</t>
    <phoneticPr fontId="1"/>
  </si>
  <si>
    <t>各スライスに作用する単位幅あたりの基準水面より上の間隙水圧</t>
    <rPh sb="0" eb="1">
      <t>カク</t>
    </rPh>
    <rPh sb="6" eb="8">
      <t>サヨウ</t>
    </rPh>
    <rPh sb="10" eb="12">
      <t>タンイ</t>
    </rPh>
    <rPh sb="12" eb="13">
      <t>ハバ</t>
    </rPh>
    <rPh sb="17" eb="19">
      <t>キジュン</t>
    </rPh>
    <rPh sb="19" eb="21">
      <t>スイメン</t>
    </rPh>
    <rPh sb="23" eb="24">
      <t>ウエ</t>
    </rPh>
    <rPh sb="25" eb="27">
      <t>カンゲキ</t>
    </rPh>
    <rPh sb="27" eb="29">
      <t>スイアツ</t>
    </rPh>
    <phoneticPr fontId="1"/>
  </si>
  <si>
    <t>L；</t>
    <phoneticPr fontId="1"/>
  </si>
  <si>
    <t>各スライスのすべり面の長さ</t>
    <rPh sb="0" eb="1">
      <t>カク</t>
    </rPh>
    <rPh sb="9" eb="10">
      <t>メン</t>
    </rPh>
    <rPh sb="11" eb="12">
      <t>ナガ</t>
    </rPh>
    <phoneticPr fontId="1"/>
  </si>
  <si>
    <t>(m)</t>
    <phoneticPr fontId="1"/>
  </si>
  <si>
    <t>φ'；</t>
    <phoneticPr fontId="1"/>
  </si>
  <si>
    <t>すべり面の内部摩擦角</t>
    <rPh sb="3" eb="4">
      <t>メン</t>
    </rPh>
    <rPh sb="5" eb="7">
      <t>ナイブ</t>
    </rPh>
    <rPh sb="7" eb="9">
      <t>マサツ</t>
    </rPh>
    <rPh sb="9" eb="10">
      <t>カク</t>
    </rPh>
    <phoneticPr fontId="1"/>
  </si>
  <si>
    <t>(°）</t>
    <phoneticPr fontId="1"/>
  </si>
  <si>
    <t>C'；</t>
    <phoneticPr fontId="1"/>
  </si>
  <si>
    <t>すべり面の粘着力</t>
    <rPh sb="3" eb="4">
      <t>メン</t>
    </rPh>
    <rPh sb="5" eb="7">
      <t>ネンチャク</t>
    </rPh>
    <rPh sb="7" eb="8">
      <t>リョク</t>
    </rPh>
    <phoneticPr fontId="1"/>
  </si>
  <si>
    <t>b；</t>
    <phoneticPr fontId="1"/>
  </si>
  <si>
    <t>各スライスの幅</t>
    <rPh sb="0" eb="1">
      <t>カク</t>
    </rPh>
    <rPh sb="6" eb="7">
      <t>ハバ</t>
    </rPh>
    <phoneticPr fontId="1"/>
  </si>
  <si>
    <t>h；</t>
    <phoneticPr fontId="1"/>
  </si>
  <si>
    <t>各スライスの平均高さ</t>
    <rPh sb="0" eb="1">
      <t>カク</t>
    </rPh>
    <rPh sb="6" eb="8">
      <t>ヘイキン</t>
    </rPh>
    <rPh sb="8" eb="9">
      <t>タカ</t>
    </rPh>
    <phoneticPr fontId="1"/>
  </si>
  <si>
    <t>h1；</t>
    <phoneticPr fontId="1"/>
  </si>
  <si>
    <t>各スライスの地下水位から地表までの平均高さ</t>
    <rPh sb="0" eb="1">
      <t>カク</t>
    </rPh>
    <rPh sb="6" eb="8">
      <t>チカ</t>
    </rPh>
    <rPh sb="8" eb="10">
      <t>スイイ</t>
    </rPh>
    <rPh sb="12" eb="14">
      <t>チヒョウ</t>
    </rPh>
    <rPh sb="17" eb="19">
      <t>ヘイキン</t>
    </rPh>
    <rPh sb="19" eb="20">
      <t>タカ</t>
    </rPh>
    <phoneticPr fontId="1"/>
  </si>
  <si>
    <t>h2；</t>
    <phoneticPr fontId="1"/>
  </si>
  <si>
    <t>各スライスの基準水面から地下水位までの平均高さ</t>
    <rPh sb="0" eb="1">
      <t>カク</t>
    </rPh>
    <rPh sb="6" eb="8">
      <t>キジュン</t>
    </rPh>
    <rPh sb="8" eb="10">
      <t>スイメン</t>
    </rPh>
    <rPh sb="12" eb="14">
      <t>チカ</t>
    </rPh>
    <rPh sb="14" eb="16">
      <t>スイイ</t>
    </rPh>
    <rPh sb="19" eb="21">
      <t>ヘイキン</t>
    </rPh>
    <rPh sb="21" eb="22">
      <t>タカ</t>
    </rPh>
    <phoneticPr fontId="1"/>
  </si>
  <si>
    <t>h3；</t>
    <phoneticPr fontId="1"/>
  </si>
  <si>
    <t>各スライスのすべり面から基準水面までの平均高さ</t>
    <rPh sb="0" eb="1">
      <t>カク</t>
    </rPh>
    <rPh sb="9" eb="10">
      <t>メン</t>
    </rPh>
    <rPh sb="12" eb="14">
      <t>キジュン</t>
    </rPh>
    <rPh sb="14" eb="16">
      <t>スイメン</t>
    </rPh>
    <rPh sb="19" eb="21">
      <t>ヘイキン</t>
    </rPh>
    <rPh sb="21" eb="22">
      <t>タカ</t>
    </rPh>
    <phoneticPr fontId="1"/>
  </si>
  <si>
    <t>θ；</t>
    <phoneticPr fontId="1"/>
  </si>
  <si>
    <t>各スライスのすべり面の勾配</t>
    <rPh sb="0" eb="1">
      <t>カク</t>
    </rPh>
    <rPh sb="9" eb="10">
      <t>メン</t>
    </rPh>
    <rPh sb="11" eb="13">
      <t>コウバイ</t>
    </rPh>
    <phoneticPr fontId="1"/>
  </si>
  <si>
    <t>γt；</t>
    <phoneticPr fontId="1"/>
  </si>
  <si>
    <t>土塊の重量</t>
    <rPh sb="0" eb="2">
      <t>ドカイ</t>
    </rPh>
    <rPh sb="3" eb="5">
      <t>ジュウリョウ</t>
    </rPh>
    <phoneticPr fontId="1"/>
  </si>
  <si>
    <t>地下水位以上は湿潤単位体積重量</t>
    <rPh sb="0" eb="2">
      <t>チカ</t>
    </rPh>
    <rPh sb="2" eb="4">
      <t>スイイ</t>
    </rPh>
    <rPh sb="4" eb="6">
      <t>イジョウ</t>
    </rPh>
    <rPh sb="7" eb="9">
      <t>シツジュン</t>
    </rPh>
    <rPh sb="9" eb="11">
      <t>タンイ</t>
    </rPh>
    <rPh sb="11" eb="13">
      <t>タイセキ</t>
    </rPh>
    <rPh sb="13" eb="15">
      <t>ジュウリョウ</t>
    </rPh>
    <phoneticPr fontId="1"/>
  </si>
  <si>
    <t>γt</t>
    <phoneticPr fontId="1"/>
  </si>
  <si>
    <t>地下水位以下は飽和単位体積重量</t>
    <rPh sb="0" eb="2">
      <t>チカ</t>
    </rPh>
    <rPh sb="2" eb="4">
      <t>スイイ</t>
    </rPh>
    <rPh sb="4" eb="6">
      <t>イカ</t>
    </rPh>
    <rPh sb="7" eb="9">
      <t>ホウワ</t>
    </rPh>
    <rPh sb="9" eb="11">
      <t>タンイ</t>
    </rPh>
    <rPh sb="11" eb="13">
      <t>タイセキ</t>
    </rPh>
    <rPh sb="13" eb="15">
      <t>ジュウリョウ</t>
    </rPh>
    <phoneticPr fontId="1"/>
  </si>
  <si>
    <t>γsat</t>
    <phoneticPr fontId="1"/>
  </si>
  <si>
    <t>γw；</t>
    <phoneticPr fontId="1"/>
  </si>
  <si>
    <t>水の単位体積重量</t>
    <rPh sb="0" eb="1">
      <t>ミズ</t>
    </rPh>
    <rPh sb="2" eb="4">
      <t>タンイ</t>
    </rPh>
    <rPh sb="4" eb="6">
      <t>タイセキ</t>
    </rPh>
    <rPh sb="6" eb="8">
      <t>ジュウリョウ</t>
    </rPh>
    <phoneticPr fontId="1"/>
  </si>
  <si>
    <t>h1=50m</t>
    <phoneticPr fontId="1"/>
  </si>
  <si>
    <t>h2=20m</t>
    <phoneticPr fontId="1"/>
  </si>
  <si>
    <t>h3=23m</t>
    <phoneticPr fontId="1"/>
  </si>
  <si>
    <t>L=110m</t>
    <phoneticPr fontId="1"/>
  </si>
  <si>
    <t>φ'=30°</t>
    <phoneticPr fontId="1"/>
  </si>
  <si>
    <t>b=25m</t>
    <phoneticPr fontId="1"/>
  </si>
  <si>
    <t>θ=60°</t>
    <phoneticPr fontId="1"/>
  </si>
  <si>
    <t>ケース①</t>
    <phoneticPr fontId="1"/>
  </si>
  <si>
    <t>ケース②</t>
    <phoneticPr fontId="1"/>
  </si>
  <si>
    <t>夏期制限水位までゆっくり貯水位が低下しているので、地すべり土塊に残留間隙水圧が</t>
    <rPh sb="0" eb="2">
      <t>カキ</t>
    </rPh>
    <rPh sb="2" eb="4">
      <t>セイゲン</t>
    </rPh>
    <rPh sb="4" eb="6">
      <t>スイイ</t>
    </rPh>
    <rPh sb="12" eb="14">
      <t>チョスイ</t>
    </rPh>
    <rPh sb="14" eb="15">
      <t>イ</t>
    </rPh>
    <rPh sb="16" eb="18">
      <t>テイカ</t>
    </rPh>
    <rPh sb="25" eb="26">
      <t>ジ</t>
    </rPh>
    <rPh sb="29" eb="31">
      <t>ドカイ</t>
    </rPh>
    <rPh sb="32" eb="34">
      <t>ザンリュウ</t>
    </rPh>
    <rPh sb="34" eb="36">
      <t>カンゲキ</t>
    </rPh>
    <rPh sb="36" eb="38">
      <t>スイアツ</t>
    </rPh>
    <phoneticPr fontId="1"/>
  </si>
  <si>
    <t>SWLまでゆっくり貯水位が上昇しているので、地すべり土塊に残留間隙水圧が</t>
    <rPh sb="9" eb="10">
      <t>チョ</t>
    </rPh>
    <rPh sb="10" eb="12">
      <t>スイイ</t>
    </rPh>
    <rPh sb="13" eb="15">
      <t>ジョウショウ</t>
    </rPh>
    <rPh sb="22" eb="23">
      <t>ジ</t>
    </rPh>
    <rPh sb="26" eb="28">
      <t>ドカイ</t>
    </rPh>
    <rPh sb="29" eb="31">
      <t>ザンリュウ</t>
    </rPh>
    <rPh sb="31" eb="33">
      <t>カンゲキ</t>
    </rPh>
    <rPh sb="33" eb="35">
      <t>スイアツ</t>
    </rPh>
    <phoneticPr fontId="1"/>
  </si>
  <si>
    <t>ケース③</t>
    <phoneticPr fontId="1"/>
  </si>
  <si>
    <t>SWLから夏期制限水位まで短時間で水位急降下したケース。</t>
    <rPh sb="5" eb="7">
      <t>カキ</t>
    </rPh>
    <rPh sb="7" eb="9">
      <t>セイゲン</t>
    </rPh>
    <rPh sb="9" eb="11">
      <t>スイイ</t>
    </rPh>
    <rPh sb="13" eb="16">
      <t>タンジカン</t>
    </rPh>
    <rPh sb="17" eb="19">
      <t>スイイ</t>
    </rPh>
    <rPh sb="19" eb="22">
      <t>キュウコウカ</t>
    </rPh>
    <phoneticPr fontId="1"/>
  </si>
  <si>
    <t>残留間隙水圧が作用しているケース。但し水没深は①と②の中間にある。</t>
    <rPh sb="0" eb="2">
      <t>ザンリュウ</t>
    </rPh>
    <rPh sb="2" eb="4">
      <t>カンゲキ</t>
    </rPh>
    <rPh sb="4" eb="6">
      <t>スイアツ</t>
    </rPh>
    <rPh sb="7" eb="9">
      <t>サヨウ</t>
    </rPh>
    <rPh sb="17" eb="18">
      <t>タダ</t>
    </rPh>
    <rPh sb="19" eb="21">
      <t>スイボツ</t>
    </rPh>
    <rPh sb="21" eb="22">
      <t>シン</t>
    </rPh>
    <rPh sb="27" eb="29">
      <t>チュウカン</t>
    </rPh>
    <phoneticPr fontId="1"/>
  </si>
  <si>
    <t>作用していないケース。但し土塊に作用する水没深は浅く、浮力は小さい。</t>
    <rPh sb="0" eb="2">
      <t>サヨウ</t>
    </rPh>
    <rPh sb="24" eb="25">
      <t>アサ</t>
    </rPh>
    <rPh sb="30" eb="31">
      <t>チイ</t>
    </rPh>
    <phoneticPr fontId="1"/>
  </si>
  <si>
    <t>作用していないケース。但し土塊に作用する水没深は深く、浮力は大きい。</t>
    <rPh sb="11" eb="12">
      <t>タダ</t>
    </rPh>
    <rPh sb="13" eb="15">
      <t>ドカイ</t>
    </rPh>
    <rPh sb="16" eb="18">
      <t>サヨウ</t>
    </rPh>
    <rPh sb="20" eb="22">
      <t>スイボツ</t>
    </rPh>
    <rPh sb="22" eb="23">
      <t>シン</t>
    </rPh>
    <rPh sb="24" eb="25">
      <t>フカ</t>
    </rPh>
    <rPh sb="27" eb="29">
      <t>フリョク</t>
    </rPh>
    <rPh sb="30" eb="31">
      <t>オオ</t>
    </rPh>
    <phoneticPr fontId="1"/>
  </si>
  <si>
    <t>(18～19)</t>
    <phoneticPr fontId="1"/>
  </si>
  <si>
    <t>(20～21)</t>
    <phoneticPr fontId="1"/>
  </si>
  <si>
    <t>(5～25)</t>
    <phoneticPr fontId="1"/>
  </si>
  <si>
    <t>(p132最大鉛直層厚に比例）</t>
    <rPh sb="5" eb="7">
      <t>サイダイ</t>
    </rPh>
    <rPh sb="7" eb="9">
      <t>エンチョク</t>
    </rPh>
    <rPh sb="9" eb="10">
      <t>ソウ</t>
    </rPh>
    <rPh sb="12" eb="14">
      <t>ヒレイ</t>
    </rPh>
    <phoneticPr fontId="1"/>
  </si>
  <si>
    <t>土塊が地下水位の上または下にあるかで使い分ける。</t>
    <rPh sb="0" eb="2">
      <t>ドカイ</t>
    </rPh>
    <rPh sb="3" eb="5">
      <t>チカ</t>
    </rPh>
    <rPh sb="5" eb="7">
      <t>スイイ</t>
    </rPh>
    <rPh sb="8" eb="9">
      <t>ウエ</t>
    </rPh>
    <rPh sb="12" eb="13">
      <t>シタ</t>
    </rPh>
    <rPh sb="18" eb="19">
      <t>ツカ</t>
    </rPh>
    <rPh sb="20" eb="21">
      <t>ワ</t>
    </rPh>
    <phoneticPr fontId="1"/>
  </si>
  <si>
    <t>ケース①</t>
    <phoneticPr fontId="1"/>
  </si>
  <si>
    <t>α；</t>
    <phoneticPr fontId="1"/>
  </si>
  <si>
    <t>残留間隙水圧の残留率(地すべり基準p136)</t>
    <rPh sb="0" eb="2">
      <t>ザンリュウ</t>
    </rPh>
    <rPh sb="2" eb="4">
      <t>カンゲキ</t>
    </rPh>
    <rPh sb="4" eb="6">
      <t>スイアツ</t>
    </rPh>
    <rPh sb="7" eb="9">
      <t>ザンリュウ</t>
    </rPh>
    <rPh sb="9" eb="10">
      <t>リツ</t>
    </rPh>
    <phoneticPr fontId="1"/>
  </si>
  <si>
    <t>α=</t>
    <phoneticPr fontId="1"/>
  </si>
  <si>
    <r>
      <t>(KN/m</t>
    </r>
    <r>
      <rPr>
        <vertAlign val="superscript"/>
        <sz val="11"/>
        <color theme="1"/>
        <rFont val="ＭＳ Ｐゴシック"/>
        <family val="3"/>
        <charset val="128"/>
        <scheme val="minor"/>
      </rPr>
      <t>2</t>
    </r>
    <r>
      <rPr>
        <sz val="11"/>
        <color theme="1"/>
        <rFont val="ＭＳ Ｐゴシック"/>
        <family val="2"/>
        <charset val="128"/>
        <scheme val="minor"/>
      </rPr>
      <t>)</t>
    </r>
    <phoneticPr fontId="1"/>
  </si>
  <si>
    <r>
      <t>(KN/m</t>
    </r>
    <r>
      <rPr>
        <vertAlign val="superscript"/>
        <sz val="11"/>
        <color theme="1"/>
        <rFont val="ＭＳ Ｐゴシック"/>
        <family val="3"/>
        <charset val="128"/>
        <scheme val="minor"/>
      </rPr>
      <t>3</t>
    </r>
    <r>
      <rPr>
        <sz val="11"/>
        <color theme="1"/>
        <rFont val="ＭＳ Ｐゴシック"/>
        <family val="2"/>
        <charset val="128"/>
        <scheme val="minor"/>
      </rPr>
      <t>)</t>
    </r>
    <phoneticPr fontId="1"/>
  </si>
  <si>
    <t>Ｕ=0</t>
    <phoneticPr fontId="1"/>
  </si>
  <si>
    <t>ΣT=W*sinθ=【γt*h1*b+(γt-γw)h2*b+(γt-γw)h3*b】*sinθ</t>
    <phoneticPr fontId="1"/>
  </si>
  <si>
    <t>（SWL以下は完全水没であるためU=0となる。）</t>
    <rPh sb="4" eb="6">
      <t>イカ</t>
    </rPh>
    <rPh sb="7" eb="9">
      <t>カンゼン</t>
    </rPh>
    <rPh sb="9" eb="11">
      <t>スイボツ</t>
    </rPh>
    <phoneticPr fontId="1"/>
  </si>
  <si>
    <t>N=W*cosθ=【γt*h1*b+γt*h2*b+(γt-γw)h3*b】*cosθ</t>
    <phoneticPr fontId="1"/>
  </si>
  <si>
    <t>θを変えると自動計算する</t>
    <rPh sb="2" eb="3">
      <t>カ</t>
    </rPh>
    <rPh sb="6" eb="8">
      <t>ジドウ</t>
    </rPh>
    <rPh sb="8" eb="10">
      <t>ケイサン</t>
    </rPh>
    <phoneticPr fontId="1"/>
  </si>
  <si>
    <t>ΣT=W*sinθ=【γt*h1*b+γt*h2*b+(γt-γw)h3*b】*sinθ</t>
    <phoneticPr fontId="1"/>
  </si>
  <si>
    <t>ΣC'*L=25*110　</t>
    <phoneticPr fontId="1"/>
  </si>
  <si>
    <t>(16625-0)*tan30+2750</t>
    <phoneticPr fontId="1"/>
  </si>
  <si>
    <t>(18625-0)*tan30+2750</t>
    <phoneticPr fontId="1"/>
  </si>
  <si>
    <t>ΣC'*L=25*110　</t>
    <phoneticPr fontId="1"/>
  </si>
  <si>
    <t>Ｕ=</t>
    <phoneticPr fontId="1"/>
  </si>
  <si>
    <t>cos60</t>
    <phoneticPr fontId="1"/>
  </si>
  <si>
    <t>γw*α*h2*b</t>
    <phoneticPr fontId="1"/>
  </si>
  <si>
    <t>γw*α*h2*b</t>
    <phoneticPr fontId="1"/>
  </si>
  <si>
    <t>10*0.5*20*25</t>
    <phoneticPr fontId="1"/>
  </si>
  <si>
    <t>N=W*cosθ=【γt*h1*b+γt*h2*(1-α)*b+γsat*h2*α*b＋(γsat-γｗ)*h3*b】*cosθ</t>
    <phoneticPr fontId="1"/>
  </si>
  <si>
    <t>ΣT=W*sinθ=【γt*h1*b+γt*h2*(1-α)*b+γsat*h2*α*b＋(γsat-γｗ)*h3*b】*sinθ</t>
    <phoneticPr fontId="1"/>
  </si>
  <si>
    <t>(18875-5000)*tan30+2750</t>
    <phoneticPr fontId="1"/>
  </si>
  <si>
    <t>αを変えると自動計算する。</t>
    <rPh sb="2" eb="3">
      <t>カ</t>
    </rPh>
    <rPh sb="6" eb="8">
      <t>ジドウ</t>
    </rPh>
    <rPh sb="8" eb="10">
      <t>ケイサン</t>
    </rPh>
    <phoneticPr fontId="1"/>
  </si>
  <si>
    <t>この時、残留間隙水圧が作用して抵抗力が最も小さくなるので安全率が下がる。</t>
    <rPh sb="2" eb="3">
      <t>トキ</t>
    </rPh>
    <rPh sb="4" eb="6">
      <t>ザンリュウ</t>
    </rPh>
    <rPh sb="6" eb="8">
      <t>カンゲキ</t>
    </rPh>
    <rPh sb="8" eb="10">
      <t>スイアツ</t>
    </rPh>
    <rPh sb="11" eb="13">
      <t>サヨウ</t>
    </rPh>
    <rPh sb="15" eb="18">
      <t>テイコウリョク</t>
    </rPh>
    <rPh sb="19" eb="20">
      <t>モット</t>
    </rPh>
    <rPh sb="21" eb="22">
      <t>チイ</t>
    </rPh>
    <rPh sb="28" eb="30">
      <t>アンゼン</t>
    </rPh>
    <rPh sb="30" eb="31">
      <t>リツ</t>
    </rPh>
    <rPh sb="32" eb="33">
      <t>サ</t>
    </rPh>
    <phoneticPr fontId="1"/>
  </si>
  <si>
    <t>ダム水位が最も上昇したケース①とダム水位が最も下がったケース②を比べると</t>
    <rPh sb="2" eb="4">
      <t>スイイ</t>
    </rPh>
    <rPh sb="5" eb="6">
      <t>モット</t>
    </rPh>
    <rPh sb="7" eb="9">
      <t>ジョウショウ</t>
    </rPh>
    <rPh sb="18" eb="20">
      <t>スイイ</t>
    </rPh>
    <rPh sb="21" eb="22">
      <t>モット</t>
    </rPh>
    <rPh sb="23" eb="24">
      <t>サ</t>
    </rPh>
    <rPh sb="32" eb="33">
      <t>クラ</t>
    </rPh>
    <phoneticPr fontId="1"/>
  </si>
  <si>
    <t>それぞれの安全率Fsの違いを算出することにより、ダム洪水放流の違いによって</t>
  </si>
  <si>
    <t>（残留間隙水圧α なし）</t>
    <rPh sb="1" eb="3">
      <t>ザンリュウ</t>
    </rPh>
    <rPh sb="3" eb="5">
      <t>カンゲキ</t>
    </rPh>
    <rPh sb="5" eb="7">
      <t>スイアツ</t>
    </rPh>
    <phoneticPr fontId="1"/>
  </si>
  <si>
    <t>残留間隙水圧が地すべり土塊へ与える影響を考察する。（地すべり基準p123,124）</t>
    <rPh sb="0" eb="2">
      <t>ザンリュウ</t>
    </rPh>
    <rPh sb="2" eb="4">
      <t>カンゲキ</t>
    </rPh>
    <rPh sb="4" eb="6">
      <t>スイアツ</t>
    </rPh>
    <rPh sb="7" eb="8">
      <t>ジ</t>
    </rPh>
    <rPh sb="11" eb="13">
      <t>ドカイ</t>
    </rPh>
    <rPh sb="14" eb="15">
      <t>アタ</t>
    </rPh>
    <rPh sb="17" eb="19">
      <t>エイキョウ</t>
    </rPh>
    <phoneticPr fontId="1"/>
  </si>
  <si>
    <t>(残留間隙水圧αあり)</t>
    <rPh sb="1" eb="3">
      <t>ザンリュウ</t>
    </rPh>
    <rPh sb="3" eb="5">
      <t>カンゲキ</t>
    </rPh>
    <rPh sb="5" eb="7">
      <t>スイアツ</t>
    </rPh>
    <phoneticPr fontId="1"/>
  </si>
  <si>
    <t>ダム水位急降下による影響について</t>
    <rPh sb="2" eb="4">
      <t>スイイ</t>
    </rPh>
    <rPh sb="4" eb="7">
      <t>キュウコウカ</t>
    </rPh>
    <rPh sb="10" eb="12">
      <t>エイキョウ</t>
    </rPh>
    <phoneticPr fontId="1"/>
  </si>
  <si>
    <t>１．計算式</t>
    <rPh sb="2" eb="4">
      <t>ケイサン</t>
    </rPh>
    <rPh sb="4" eb="5">
      <t>シキ</t>
    </rPh>
    <phoneticPr fontId="1"/>
  </si>
  <si>
    <t>２．計算目的</t>
    <rPh sb="2" eb="4">
      <t>ケイサン</t>
    </rPh>
    <rPh sb="4" eb="6">
      <t>モクテキ</t>
    </rPh>
    <phoneticPr fontId="1"/>
  </si>
  <si>
    <t>地すべり土塊に与える影響がどのように異なるか考察する。</t>
    <rPh sb="18" eb="19">
      <t>コト</t>
    </rPh>
    <rPh sb="22" eb="24">
      <t>コウサツ</t>
    </rPh>
    <phoneticPr fontId="1"/>
  </si>
  <si>
    <t>図－１参照</t>
    <rPh sb="0" eb="1">
      <t>ズ</t>
    </rPh>
    <rPh sb="3" eb="5">
      <t>サンショウ</t>
    </rPh>
    <phoneticPr fontId="1"/>
  </si>
  <si>
    <t>３．計算モデルケース</t>
    <rPh sb="2" eb="4">
      <t>ケイサン</t>
    </rPh>
    <phoneticPr fontId="1"/>
  </si>
  <si>
    <r>
      <t>C'=25KN/m</t>
    </r>
    <r>
      <rPr>
        <vertAlign val="superscript"/>
        <sz val="11"/>
        <color theme="1"/>
        <rFont val="ＭＳ Ｐゴシック"/>
        <family val="3"/>
        <charset val="128"/>
        <scheme val="minor"/>
      </rPr>
      <t>2</t>
    </r>
    <r>
      <rPr>
        <sz val="9"/>
        <color theme="1"/>
        <rFont val="ＭＳ Ｐゴシック"/>
        <family val="3"/>
        <charset val="128"/>
        <scheme val="minor"/>
      </rPr>
      <t>（土被りmax25mとする）</t>
    </r>
    <rPh sb="11" eb="12">
      <t>ド</t>
    </rPh>
    <rPh sb="12" eb="13">
      <t>カブ</t>
    </rPh>
    <phoneticPr fontId="1"/>
  </si>
  <si>
    <t>土塊が水没している箇所のγt*h2→(γsat-γw)h2に置き換える。</t>
    <rPh sb="0" eb="2">
      <t>ドカイ</t>
    </rPh>
    <rPh sb="3" eb="5">
      <t>スイボツ</t>
    </rPh>
    <rPh sb="9" eb="11">
      <t>カショ</t>
    </rPh>
    <rPh sb="30" eb="31">
      <t>オ</t>
    </rPh>
    <rPh sb="32" eb="33">
      <t>カ</t>
    </rPh>
    <phoneticPr fontId="1"/>
  </si>
  <si>
    <t>N=W*cosθ=【γt*h1*b+(γsat-γw)h2*b+(γsat-γw)h3*b】*cosθ</t>
    <phoneticPr fontId="1"/>
  </si>
  <si>
    <t>土塊が水没していない箇所のγt*h2→γt*h2である。</t>
    <rPh sb="0" eb="2">
      <t>ドカイ</t>
    </rPh>
    <rPh sb="3" eb="5">
      <t>スイボツ</t>
    </rPh>
    <rPh sb="10" eb="12">
      <t>カショ</t>
    </rPh>
    <phoneticPr fontId="1"/>
  </si>
  <si>
    <t>土塊が水没している箇所の（γt-γw）*h3→（γt-γw）*h3である。</t>
    <rPh sb="0" eb="2">
      <t>ドカイ</t>
    </rPh>
    <rPh sb="3" eb="5">
      <t>スイボツ</t>
    </rPh>
    <rPh sb="9" eb="11">
      <t>カショ</t>
    </rPh>
    <phoneticPr fontId="1"/>
  </si>
  <si>
    <t>公式の通り数値を代入する。</t>
    <rPh sb="0" eb="2">
      <t>コウシキ</t>
    </rPh>
    <rPh sb="3" eb="4">
      <t>トオ</t>
    </rPh>
    <rPh sb="5" eb="7">
      <t>スウチ</t>
    </rPh>
    <rPh sb="8" eb="10">
      <t>ダイニュウ</t>
    </rPh>
    <phoneticPr fontId="1"/>
  </si>
  <si>
    <t>Fs①=</t>
    <phoneticPr fontId="1"/>
  </si>
  <si>
    <t>Fs②=</t>
    <phoneticPr fontId="1"/>
  </si>
  <si>
    <t>Fs③=</t>
    <phoneticPr fontId="1"/>
  </si>
  <si>
    <t>安全率Fs①=0.4288＞ Fs②=0.4186＞Fs③=0.3292</t>
    <rPh sb="0" eb="3">
      <t>アンゼンリツ</t>
    </rPh>
    <phoneticPr fontId="1"/>
  </si>
  <si>
    <t>残留間隙水圧が地すべり土塊へ与える影響を考察するために以下の3ケースを選定</t>
    <rPh sb="0" eb="2">
      <t>ザンリュウ</t>
    </rPh>
    <rPh sb="2" eb="4">
      <t>カンゲキ</t>
    </rPh>
    <rPh sb="4" eb="6">
      <t>スイアツ</t>
    </rPh>
    <rPh sb="7" eb="8">
      <t>ジ</t>
    </rPh>
    <rPh sb="11" eb="13">
      <t>ドカイ</t>
    </rPh>
    <rPh sb="14" eb="15">
      <t>アタ</t>
    </rPh>
    <rPh sb="17" eb="19">
      <t>エイキョウ</t>
    </rPh>
    <rPh sb="27" eb="29">
      <t>イカ</t>
    </rPh>
    <rPh sb="35" eb="37">
      <t>センテイ</t>
    </rPh>
    <phoneticPr fontId="1"/>
  </si>
  <si>
    <t>する。</t>
    <phoneticPr fontId="1"/>
  </si>
  <si>
    <t>=</t>
    <phoneticPr fontId="1"/>
  </si>
  <si>
    <t>=　【18*50*25+(20-10)*20*25+(20-10)*23*25】*sin60</t>
    <phoneticPr fontId="1"/>
  </si>
  <si>
    <t>=　【18*50*25+18*20*25+(20-10)*23*25】*cos60</t>
    <phoneticPr fontId="1"/>
  </si>
  <si>
    <t>=　【18*50*25+18*20*25+(20-10)*23*25】*sin60</t>
    <phoneticPr fontId="1"/>
  </si>
  <si>
    <t>=</t>
    <phoneticPr fontId="1"/>
  </si>
  <si>
    <t>=</t>
    <phoneticPr fontId="1"/>
  </si>
  <si>
    <t>=　【18*50*25+18*20*(1-0.5)*25+20*20*0.5*25+(20-10)*23*25】*cos60</t>
    <phoneticPr fontId="1"/>
  </si>
  <si>
    <t>=</t>
    <phoneticPr fontId="1"/>
  </si>
  <si>
    <t>=　【18*50*25+18*20*(1-0.5)*25+20*20*0.5*25+(20-10)*23*25】*sin60</t>
    <phoneticPr fontId="1"/>
  </si>
  <si>
    <t>=</t>
    <phoneticPr fontId="1"/>
  </si>
  <si>
    <t>=　【18*50*25+(20-10)*20*25+(20-10)*23*25】*cos60</t>
    <phoneticPr fontId="1"/>
  </si>
  <si>
    <t>４．設計値の入力</t>
    <rPh sb="2" eb="4">
      <t>セッケイ</t>
    </rPh>
    <rPh sb="4" eb="5">
      <t>チ</t>
    </rPh>
    <rPh sb="6" eb="8">
      <t>ニュウリョク</t>
    </rPh>
    <phoneticPr fontId="1"/>
  </si>
  <si>
    <t>５．結果</t>
    <rPh sb="2" eb="4">
      <t>ケッカ</t>
    </rPh>
    <phoneticPr fontId="1"/>
  </si>
  <si>
    <t>地すべり基準のモデル例でも同様な結果がでている。</t>
    <phoneticPr fontId="1"/>
  </si>
  <si>
    <t>むしろ水位の低い方が危険となり意外な結果が出ている。</t>
    <rPh sb="3" eb="5">
      <t>スイイ</t>
    </rPh>
    <rPh sb="6" eb="7">
      <t>ヒク</t>
    </rPh>
    <rPh sb="8" eb="9">
      <t>ホウ</t>
    </rPh>
    <rPh sb="10" eb="12">
      <t>キケン</t>
    </rPh>
    <rPh sb="15" eb="17">
      <t>イガイ</t>
    </rPh>
    <rPh sb="18" eb="20">
      <t>ケッカ</t>
    </rPh>
    <rPh sb="21" eb="22">
      <t>デ</t>
    </rPh>
    <phoneticPr fontId="1"/>
  </si>
  <si>
    <t>すべり面の形状によってはダム水位が高いほど安全率は下がる場合もあるので</t>
    <rPh sb="3" eb="4">
      <t>メン</t>
    </rPh>
    <rPh sb="5" eb="7">
      <t>ケイジョウ</t>
    </rPh>
    <rPh sb="14" eb="16">
      <t>スイイ</t>
    </rPh>
    <rPh sb="17" eb="18">
      <t>タカ</t>
    </rPh>
    <rPh sb="21" eb="24">
      <t>アンゼンリツ</t>
    </rPh>
    <phoneticPr fontId="1"/>
  </si>
  <si>
    <t>注意する。</t>
  </si>
  <si>
    <t>ＢＣＤB</t>
    <phoneticPr fontId="1"/>
  </si>
  <si>
    <t>ＡＢＣＤA</t>
    <phoneticPr fontId="1"/>
  </si>
  <si>
    <t>ケース③の水位急降下の時に安全率は最も危険となる。</t>
    <rPh sb="13" eb="16">
      <t>アンゼンリツ</t>
    </rPh>
    <phoneticPr fontId="1"/>
  </si>
  <si>
    <t>この傾向は地すべり土塊の形状や土質定数により安全率は左右され単純には言えない。</t>
    <rPh sb="2" eb="4">
      <t>ケイコウ</t>
    </rPh>
    <rPh sb="22" eb="25">
      <t>アンゼンリツ</t>
    </rPh>
    <rPh sb="26" eb="28">
      <t>サユウ</t>
    </rPh>
    <rPh sb="30" eb="32">
      <t>タンジュン</t>
    </rPh>
    <rPh sb="34" eb="35">
      <t>イ</t>
    </rPh>
    <phoneticPr fontId="1"/>
  </si>
  <si>
    <t>いずれにしても水位急降下直後の水位は急降下前の水位と急降下後の水位の中間に</t>
    <rPh sb="7" eb="9">
      <t>スイイ</t>
    </rPh>
    <rPh sb="9" eb="12">
      <t>キュウコウカ</t>
    </rPh>
    <rPh sb="12" eb="14">
      <t>チョクゴ</t>
    </rPh>
    <rPh sb="15" eb="17">
      <t>スイイ</t>
    </rPh>
    <rPh sb="18" eb="21">
      <t>キュウコウカ</t>
    </rPh>
    <rPh sb="21" eb="22">
      <t>マエ</t>
    </rPh>
    <rPh sb="23" eb="25">
      <t>スイイ</t>
    </rPh>
    <rPh sb="26" eb="29">
      <t>キュウコウカ</t>
    </rPh>
    <rPh sb="29" eb="30">
      <t>ゴ</t>
    </rPh>
    <rPh sb="31" eb="33">
      <t>スイイ</t>
    </rPh>
    <rPh sb="34" eb="35">
      <t>チュウ</t>
    </rPh>
    <rPh sb="35" eb="36">
      <t>カン</t>
    </rPh>
    <phoneticPr fontId="1"/>
  </si>
  <si>
    <t>あるが安全率は中間でなく、最も小さくなるのがポイントである。</t>
    <rPh sb="3" eb="6">
      <t>アンゼンリツ</t>
    </rPh>
    <rPh sb="7" eb="9">
      <t>チュウカン</t>
    </rPh>
    <rPh sb="13" eb="14">
      <t>モット</t>
    </rPh>
    <rPh sb="15" eb="16">
      <t>チイ</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</si>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</sst>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vertAlign val="superscript"/>
      <sz val="11"/>
      <color theme="1"/>
      <name val="ＭＳ Ｐゴシック"/>
      <family val="3"/>
      <charset val="128"/>
      <scheme val="minor"/>
    </font>
    <font>
      <sz val="11"/>
      <color rgb="FFFF0000"/>
      <name val="ＭＳ Ｐゴシック"/>
      <family val="2"/>
      <charset val="128"/>
      <scheme val="minor"/>
    </font>
    <font>
      <sz val="14"/>
      <color theme="1"/>
      <name val="ＭＳ Ｐゴシック"/>
      <family val="3"/>
      <charset val="128"/>
      <scheme val="minor"/>
    </font>
    <font>
      <sz val="9"/>
      <color theme="1"/>
      <name val="ＭＳ Ｐゴシック"/>
      <family val="3"/>
      <charset val="128"/>
      <scheme val="minor"/>
    </font>
    <font>
      <sz val="14"/>
      <color rgb="FFFF0000"/>
      <name val="ＭＳ Ｐゴシック"/>
      <family val="2"/>
      <charset val="128"/>
      <scheme val="minor"/>
    </font>
    <font>
      <sz val="11"/>
      <color rgb="FF7030A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2" fillId="0" borderId="0" xfId="0" applyFont="1">
      <alignment vertical="center"/>
    </xf>
    <xf numFmtId="0" fontId="3" fillId="0" borderId="0" xfId="0" applyFont="1">
      <alignment vertical="center"/>
    </xf>
    <xf numFmtId="0" fontId="0" fillId="0" borderId="0" xfId="0" quotePrefix="1">
      <alignment vertical="center"/>
    </xf>
    <xf numFmtId="0" fontId="0" fillId="0" borderId="0" xfId="0" quotePrefix="1" applyFont="1">
      <alignment vertical="center"/>
    </xf>
    <xf numFmtId="0" fontId="0" fillId="0" borderId="0" xfId="0"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0" fillId="0" borderId="0" xfId="0" quotePrefix="1" applyAlignment="1">
      <alignment horizontal="right" vertical="center"/>
    </xf>
    <xf numFmtId="0" fontId="0" fillId="2" borderId="0" xfId="0" applyFill="1" applyAlignment="1">
      <alignment horizontal="center" vertical="center"/>
    </xf>
    <xf numFmtId="57" fontId="0" fillId="0" borderId="0" xfId="0" applyNumberFormat="1">
      <alignment vertical="center"/>
    </xf>
    <xf numFmtId="0" fontId="6" fillId="0" borderId="0" xfId="0" applyFont="1">
      <alignment vertical="center"/>
    </xf>
    <xf numFmtId="49" fontId="0" fillId="0" borderId="0" xfId="0" applyNumberFormat="1">
      <alignment vertical="center"/>
    </xf>
    <xf numFmtId="176" fontId="0" fillId="0" borderId="0" xfId="0" quotePrefix="1" applyNumberFormat="1" applyFont="1">
      <alignment vertical="center"/>
    </xf>
    <xf numFmtId="0" fontId="0" fillId="0" borderId="0" xfId="0" applyFill="1" applyAlignment="1">
      <alignment horizontal="center"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0" fillId="0" borderId="0" xfId="0" applyFont="1">
      <alignment vertical="center"/>
    </xf>
    <xf numFmtId="0" fontId="5" fillId="0" borderId="1" xfId="0" applyFont="1" applyBorder="1">
      <alignment vertical="center"/>
    </xf>
    <xf numFmtId="0" fontId="0" fillId="0" borderId="0" xfId="0" applyAlignment="1">
      <alignment horizontal="right" vertical="center"/>
    </xf>
    <xf numFmtId="0" fontId="0" fillId="0" borderId="0" xfId="0" quotePrefix="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2" borderId="0" xfId="0"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561975</xdr:colOff>
      <xdr:row>10</xdr:row>
      <xdr:rowOff>9525</xdr:rowOff>
    </xdr:from>
    <xdr:to>
      <xdr:col>0</xdr:col>
      <xdr:colOff>619125</xdr:colOff>
      <xdr:row>16</xdr:row>
      <xdr:rowOff>28575</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561975" y="1381125"/>
          <a:ext cx="57150" cy="10477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523875</xdr:colOff>
      <xdr:row>21</xdr:row>
      <xdr:rowOff>28575</xdr:rowOff>
    </xdr:from>
    <xdr:to>
      <xdr:col>0</xdr:col>
      <xdr:colOff>581025</xdr:colOff>
      <xdr:row>27</xdr:row>
      <xdr:rowOff>47625</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523875" y="3286125"/>
          <a:ext cx="57150" cy="10477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180975</xdr:colOff>
      <xdr:row>51</xdr:row>
      <xdr:rowOff>28575</xdr:rowOff>
    </xdr:from>
    <xdr:to>
      <xdr:col>4</xdr:col>
      <xdr:colOff>495300</xdr:colOff>
      <xdr:row>52</xdr:row>
      <xdr:rowOff>0</xdr:rowOff>
    </xdr:to>
    <xdr:sp macro="" textlink="">
      <xdr:nvSpPr>
        <xdr:cNvPr id="6" name="平行四辺形 5">
          <a:extLst>
            <a:ext uri="{FF2B5EF4-FFF2-40B4-BE49-F238E27FC236}">
              <a16:creationId xmlns:a16="http://schemas.microsoft.com/office/drawing/2014/main" id="{00000000-0008-0000-0000-000006000000}"/>
            </a:ext>
          </a:extLst>
        </xdr:cNvPr>
        <xdr:cNvSpPr/>
      </xdr:nvSpPr>
      <xdr:spPr>
        <a:xfrm>
          <a:off x="2924175" y="8601075"/>
          <a:ext cx="314325" cy="142875"/>
        </a:xfrm>
        <a:prstGeom prst="parallelogram">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657224</xdr:colOff>
      <xdr:row>95</xdr:row>
      <xdr:rowOff>142875</xdr:rowOff>
    </xdr:from>
    <xdr:to>
      <xdr:col>8</xdr:col>
      <xdr:colOff>466725</xdr:colOff>
      <xdr:row>99</xdr:row>
      <xdr:rowOff>95250</xdr:rowOff>
    </xdr:to>
    <xdr:sp macro="" textlink="">
      <xdr:nvSpPr>
        <xdr:cNvPr id="10" name="円形吹き出し 9">
          <a:extLst>
            <a:ext uri="{FF2B5EF4-FFF2-40B4-BE49-F238E27FC236}">
              <a16:creationId xmlns:a16="http://schemas.microsoft.com/office/drawing/2014/main" id="{00000000-0008-0000-0000-00000A000000}"/>
            </a:ext>
          </a:extLst>
        </xdr:cNvPr>
        <xdr:cNvSpPr/>
      </xdr:nvSpPr>
      <xdr:spPr>
        <a:xfrm>
          <a:off x="4086224" y="16621125"/>
          <a:ext cx="1905001" cy="638175"/>
        </a:xfrm>
        <a:prstGeom prst="wedgeEllipseCallout">
          <a:avLst>
            <a:gd name="adj1" fmla="val -63558"/>
            <a:gd name="adj2" fmla="val -45938"/>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xdr:col>
      <xdr:colOff>609600</xdr:colOff>
      <xdr:row>143</xdr:row>
      <xdr:rowOff>76200</xdr:rowOff>
    </xdr:from>
    <xdr:to>
      <xdr:col>8</xdr:col>
      <xdr:colOff>466725</xdr:colOff>
      <xdr:row>146</xdr:row>
      <xdr:rowOff>142875</xdr:rowOff>
    </xdr:to>
    <xdr:sp macro="" textlink="">
      <xdr:nvSpPr>
        <xdr:cNvPr id="7" name="円形吹き出し 6">
          <a:extLst>
            <a:ext uri="{FF2B5EF4-FFF2-40B4-BE49-F238E27FC236}">
              <a16:creationId xmlns:a16="http://schemas.microsoft.com/office/drawing/2014/main" id="{00000000-0008-0000-0000-000007000000}"/>
            </a:ext>
          </a:extLst>
        </xdr:cNvPr>
        <xdr:cNvSpPr/>
      </xdr:nvSpPr>
      <xdr:spPr>
        <a:xfrm>
          <a:off x="4038600" y="25641300"/>
          <a:ext cx="1952625" cy="581025"/>
        </a:xfrm>
        <a:prstGeom prst="wedgeEllipseCallout">
          <a:avLst>
            <a:gd name="adj1" fmla="val -63558"/>
            <a:gd name="adj2" fmla="val -27905"/>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xdr:col>
      <xdr:colOff>200025</xdr:colOff>
      <xdr:row>50</xdr:row>
      <xdr:rowOff>0</xdr:rowOff>
    </xdr:from>
    <xdr:to>
      <xdr:col>4</xdr:col>
      <xdr:colOff>495300</xdr:colOff>
      <xdr:row>50</xdr:row>
      <xdr:rowOff>152400</xdr:rowOff>
    </xdr:to>
    <xdr:sp macro="" textlink="">
      <xdr:nvSpPr>
        <xdr:cNvPr id="5" name="二等辺三角形 4">
          <a:extLst>
            <a:ext uri="{FF2B5EF4-FFF2-40B4-BE49-F238E27FC236}">
              <a16:creationId xmlns:a16="http://schemas.microsoft.com/office/drawing/2014/main" id="{00000000-0008-0000-0000-000005000000}"/>
            </a:ext>
          </a:extLst>
        </xdr:cNvPr>
        <xdr:cNvSpPr/>
      </xdr:nvSpPr>
      <xdr:spPr>
        <a:xfrm>
          <a:off x="2943225" y="8734425"/>
          <a:ext cx="295275" cy="152400"/>
        </a:xfrm>
        <a:prstGeom prst="triangl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174812</xdr:colOff>
      <xdr:row>25</xdr:row>
      <xdr:rowOff>114300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171450"/>
          <a:ext cx="4975412" cy="42291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0"/>
  <sheetViews>
    <sheetView view="pageBreakPreview" topLeftCell="A34" zoomScaleNormal="100" zoomScaleSheetLayoutView="100" workbookViewId="0">
      <selection activeCell="H8" sqref="H8"/>
    </sheetView>
  </sheetViews>
  <sheetFormatPr defaultRowHeight="13.5" x14ac:dyDescent="0.15"/>
  <cols>
    <col min="7" max="7" width="9.5" bestFit="1" customWidth="1"/>
  </cols>
  <sheetData>
    <row r="1" spans="1:8" ht="17.25" x14ac:dyDescent="0.15">
      <c r="C1" s="20" t="s">
        <v>104</v>
      </c>
      <c r="D1" s="15"/>
      <c r="E1" s="15"/>
      <c r="F1" s="15"/>
      <c r="H1" s="14">
        <v>41635</v>
      </c>
    </row>
    <row r="2" spans="1:8" x14ac:dyDescent="0.15">
      <c r="A2" s="19" t="s">
        <v>105</v>
      </c>
    </row>
    <row r="3" spans="1:8" x14ac:dyDescent="0.15">
      <c r="B3" t="s">
        <v>102</v>
      </c>
    </row>
    <row r="5" spans="1:8" x14ac:dyDescent="0.15">
      <c r="B5" s="27" t="s">
        <v>2</v>
      </c>
      <c r="C5" s="1" t="s">
        <v>3</v>
      </c>
      <c r="D5" s="26" t="s">
        <v>5</v>
      </c>
      <c r="E5" s="1" t="s">
        <v>0</v>
      </c>
      <c r="F5" s="1"/>
      <c r="G5" s="1"/>
    </row>
    <row r="6" spans="1:8" x14ac:dyDescent="0.15">
      <c r="B6" s="27"/>
      <c r="C6" t="s">
        <v>4</v>
      </c>
      <c r="D6" s="27"/>
      <c r="F6" t="s">
        <v>1</v>
      </c>
    </row>
    <row r="8" spans="1:8" x14ac:dyDescent="0.15">
      <c r="B8" t="s">
        <v>6</v>
      </c>
    </row>
    <row r="9" spans="1:8" x14ac:dyDescent="0.15">
      <c r="B9" s="21" t="s">
        <v>12</v>
      </c>
    </row>
    <row r="11" spans="1:8" x14ac:dyDescent="0.15">
      <c r="B11" t="s">
        <v>13</v>
      </c>
    </row>
    <row r="13" spans="1:8" x14ac:dyDescent="0.15">
      <c r="B13" s="3" t="s">
        <v>9</v>
      </c>
      <c r="C13" s="4">
        <v>0</v>
      </c>
      <c r="E13" t="s">
        <v>101</v>
      </c>
    </row>
    <row r="14" spans="1:8" x14ac:dyDescent="0.15">
      <c r="C14" s="2"/>
    </row>
    <row r="16" spans="1:8" x14ac:dyDescent="0.15">
      <c r="B16" t="s">
        <v>14</v>
      </c>
    </row>
    <row r="20" spans="1:9" x14ac:dyDescent="0.15">
      <c r="B20" s="21" t="s">
        <v>7</v>
      </c>
    </row>
    <row r="22" spans="1:9" x14ac:dyDescent="0.15">
      <c r="B22" t="s">
        <v>8</v>
      </c>
    </row>
    <row r="24" spans="1:9" x14ac:dyDescent="0.15">
      <c r="B24" s="3" t="s">
        <v>9</v>
      </c>
      <c r="C24" s="1" t="s">
        <v>91</v>
      </c>
      <c r="E24" t="s">
        <v>103</v>
      </c>
    </row>
    <row r="25" spans="1:9" x14ac:dyDescent="0.15">
      <c r="C25" s="2" t="s">
        <v>10</v>
      </c>
    </row>
    <row r="27" spans="1:9" x14ac:dyDescent="0.15">
      <c r="B27" t="s">
        <v>11</v>
      </c>
    </row>
    <row r="30" spans="1:9" x14ac:dyDescent="0.15">
      <c r="A30" t="s">
        <v>15</v>
      </c>
      <c r="B30" t="s">
        <v>16</v>
      </c>
      <c r="I30" t="s">
        <v>17</v>
      </c>
    </row>
    <row r="31" spans="1:9" x14ac:dyDescent="0.15">
      <c r="A31" t="s">
        <v>18</v>
      </c>
      <c r="B31" t="s">
        <v>19</v>
      </c>
      <c r="I31" t="s">
        <v>17</v>
      </c>
    </row>
    <row r="32" spans="1:9" x14ac:dyDescent="0.15">
      <c r="A32" t="s">
        <v>20</v>
      </c>
      <c r="B32" t="s">
        <v>21</v>
      </c>
      <c r="I32" t="s">
        <v>17</v>
      </c>
    </row>
    <row r="33" spans="1:9" x14ac:dyDescent="0.15">
      <c r="A33" t="s">
        <v>22</v>
      </c>
      <c r="B33" t="s">
        <v>23</v>
      </c>
      <c r="I33" t="s">
        <v>17</v>
      </c>
    </row>
    <row r="34" spans="1:9" x14ac:dyDescent="0.15">
      <c r="A34" t="s">
        <v>24</v>
      </c>
      <c r="B34" t="s">
        <v>25</v>
      </c>
      <c r="H34">
        <v>110</v>
      </c>
      <c r="I34" t="s">
        <v>26</v>
      </c>
    </row>
    <row r="35" spans="1:9" x14ac:dyDescent="0.15">
      <c r="A35" t="s">
        <v>27</v>
      </c>
      <c r="B35" t="s">
        <v>28</v>
      </c>
      <c r="H35">
        <v>30</v>
      </c>
      <c r="I35" t="s">
        <v>29</v>
      </c>
    </row>
    <row r="36" spans="1:9" ht="15.75" x14ac:dyDescent="0.15">
      <c r="A36" t="s">
        <v>30</v>
      </c>
      <c r="B36" t="s">
        <v>31</v>
      </c>
      <c r="D36" t="s">
        <v>71</v>
      </c>
      <c r="G36" s="2" t="s">
        <v>70</v>
      </c>
      <c r="H36">
        <v>25</v>
      </c>
      <c r="I36" t="s">
        <v>77</v>
      </c>
    </row>
    <row r="37" spans="1:9" x14ac:dyDescent="0.15">
      <c r="A37" t="s">
        <v>32</v>
      </c>
      <c r="B37" t="s">
        <v>33</v>
      </c>
      <c r="H37">
        <v>25</v>
      </c>
      <c r="I37" t="s">
        <v>26</v>
      </c>
    </row>
    <row r="38" spans="1:9" x14ac:dyDescent="0.15">
      <c r="A38" t="s">
        <v>34</v>
      </c>
      <c r="B38" t="s">
        <v>35</v>
      </c>
      <c r="I38" t="s">
        <v>26</v>
      </c>
    </row>
    <row r="39" spans="1:9" x14ac:dyDescent="0.15">
      <c r="A39" t="s">
        <v>36</v>
      </c>
      <c r="B39" t="s">
        <v>37</v>
      </c>
      <c r="H39">
        <v>50</v>
      </c>
      <c r="I39" t="s">
        <v>26</v>
      </c>
    </row>
    <row r="40" spans="1:9" x14ac:dyDescent="0.15">
      <c r="A40" t="s">
        <v>38</v>
      </c>
      <c r="B40" t="s">
        <v>39</v>
      </c>
      <c r="H40">
        <v>20</v>
      </c>
      <c r="I40" t="s">
        <v>26</v>
      </c>
    </row>
    <row r="41" spans="1:9" x14ac:dyDescent="0.15">
      <c r="A41" t="s">
        <v>40</v>
      </c>
      <c r="B41" t="s">
        <v>41</v>
      </c>
      <c r="H41">
        <v>23</v>
      </c>
      <c r="I41" t="s">
        <v>26</v>
      </c>
    </row>
    <row r="42" spans="1:9" x14ac:dyDescent="0.15">
      <c r="A42" t="s">
        <v>42</v>
      </c>
      <c r="B42" t="s">
        <v>43</v>
      </c>
      <c r="H42">
        <v>60</v>
      </c>
      <c r="I42" t="s">
        <v>29</v>
      </c>
    </row>
    <row r="43" spans="1:9" x14ac:dyDescent="0.15">
      <c r="A43" t="s">
        <v>44</v>
      </c>
      <c r="B43" t="s">
        <v>45</v>
      </c>
      <c r="D43" t="s">
        <v>72</v>
      </c>
    </row>
    <row r="44" spans="1:9" ht="15.75" x14ac:dyDescent="0.15">
      <c r="B44" t="s">
        <v>46</v>
      </c>
      <c r="F44" t="s">
        <v>47</v>
      </c>
      <c r="G44" s="2" t="s">
        <v>68</v>
      </c>
      <c r="H44">
        <v>18</v>
      </c>
      <c r="I44" t="s">
        <v>78</v>
      </c>
    </row>
    <row r="45" spans="1:9" ht="15.75" x14ac:dyDescent="0.15">
      <c r="B45" t="s">
        <v>48</v>
      </c>
      <c r="F45" t="s">
        <v>49</v>
      </c>
      <c r="G45" s="2" t="s">
        <v>69</v>
      </c>
      <c r="H45">
        <v>20</v>
      </c>
      <c r="I45" t="s">
        <v>78</v>
      </c>
    </row>
    <row r="47" spans="1:9" ht="15.75" x14ac:dyDescent="0.15">
      <c r="A47" t="s">
        <v>50</v>
      </c>
      <c r="B47" t="s">
        <v>51</v>
      </c>
      <c r="H47">
        <v>10</v>
      </c>
      <c r="I47" t="s">
        <v>78</v>
      </c>
    </row>
    <row r="49" spans="1:9" x14ac:dyDescent="0.15">
      <c r="A49" t="s">
        <v>74</v>
      </c>
      <c r="B49" t="s">
        <v>75</v>
      </c>
      <c r="H49">
        <v>0.5</v>
      </c>
    </row>
    <row r="50" spans="1:9" x14ac:dyDescent="0.15">
      <c r="G50" s="25" t="s">
        <v>145</v>
      </c>
      <c r="H50" s="12">
        <f>H49*100</f>
        <v>50</v>
      </c>
      <c r="I50" t="s">
        <v>146</v>
      </c>
    </row>
    <row r="51" spans="1:9" x14ac:dyDescent="0.15">
      <c r="D51" s="27" t="s">
        <v>76</v>
      </c>
      <c r="E51" s="1"/>
      <c r="F51" s="24" t="s">
        <v>139</v>
      </c>
    </row>
    <row r="52" spans="1:9" x14ac:dyDescent="0.15">
      <c r="D52" s="27"/>
      <c r="F52" s="19" t="s">
        <v>140</v>
      </c>
    </row>
    <row r="56" spans="1:9" x14ac:dyDescent="0.15">
      <c r="A56" s="19" t="s">
        <v>106</v>
      </c>
    </row>
    <row r="57" spans="1:9" x14ac:dyDescent="0.15">
      <c r="B57" t="s">
        <v>120</v>
      </c>
    </row>
    <row r="58" spans="1:9" x14ac:dyDescent="0.15">
      <c r="B58" t="s">
        <v>121</v>
      </c>
    </row>
    <row r="59" spans="1:9" x14ac:dyDescent="0.15">
      <c r="B59" t="s">
        <v>100</v>
      </c>
    </row>
    <row r="60" spans="1:9" x14ac:dyDescent="0.15">
      <c r="B60" t="s">
        <v>107</v>
      </c>
    </row>
    <row r="61" spans="1:9" x14ac:dyDescent="0.15">
      <c r="H61" t="s">
        <v>108</v>
      </c>
    </row>
    <row r="62" spans="1:9" x14ac:dyDescent="0.15">
      <c r="A62" s="19" t="s">
        <v>109</v>
      </c>
    </row>
    <row r="63" spans="1:9" x14ac:dyDescent="0.15">
      <c r="B63" t="s">
        <v>59</v>
      </c>
      <c r="C63" s="5" t="s">
        <v>62</v>
      </c>
      <c r="D63" s="6"/>
      <c r="E63" s="6"/>
      <c r="F63" s="6"/>
      <c r="G63" s="6"/>
      <c r="H63" s="6"/>
      <c r="I63" s="6"/>
    </row>
    <row r="64" spans="1:9" x14ac:dyDescent="0.15">
      <c r="C64" s="6" t="s">
        <v>67</v>
      </c>
      <c r="D64" s="6"/>
      <c r="E64" s="6"/>
      <c r="F64" s="6"/>
      <c r="G64" s="6"/>
      <c r="H64" s="6"/>
      <c r="I64" s="6"/>
    </row>
    <row r="66" spans="1:9" x14ac:dyDescent="0.15">
      <c r="B66" t="s">
        <v>60</v>
      </c>
      <c r="C66" s="5" t="s">
        <v>61</v>
      </c>
    </row>
    <row r="67" spans="1:9" x14ac:dyDescent="0.15">
      <c r="C67" s="5" t="s">
        <v>66</v>
      </c>
    </row>
    <row r="69" spans="1:9" x14ac:dyDescent="0.15">
      <c r="B69" t="s">
        <v>63</v>
      </c>
      <c r="C69" s="5" t="s">
        <v>64</v>
      </c>
    </row>
    <row r="70" spans="1:9" x14ac:dyDescent="0.15">
      <c r="C70" s="5" t="s">
        <v>65</v>
      </c>
    </row>
    <row r="72" spans="1:9" x14ac:dyDescent="0.15">
      <c r="A72" s="19" t="s">
        <v>133</v>
      </c>
    </row>
    <row r="74" spans="1:9" x14ac:dyDescent="0.15">
      <c r="B74" t="s">
        <v>52</v>
      </c>
      <c r="D74" t="s">
        <v>53</v>
      </c>
      <c r="G74" t="s">
        <v>54</v>
      </c>
      <c r="I74" t="s">
        <v>55</v>
      </c>
    </row>
    <row r="76" spans="1:9" ht="15.75" x14ac:dyDescent="0.15">
      <c r="B76" t="s">
        <v>56</v>
      </c>
      <c r="D76" t="s">
        <v>110</v>
      </c>
      <c r="G76" t="s">
        <v>57</v>
      </c>
      <c r="I76" t="s">
        <v>58</v>
      </c>
    </row>
    <row r="78" spans="1:9" x14ac:dyDescent="0.15">
      <c r="A78" t="s">
        <v>73</v>
      </c>
      <c r="B78" t="s">
        <v>111</v>
      </c>
    </row>
    <row r="80" spans="1:9" x14ac:dyDescent="0.15">
      <c r="B80" t="s">
        <v>112</v>
      </c>
    </row>
    <row r="81" spans="2:7" x14ac:dyDescent="0.15">
      <c r="B81" s="7" t="s">
        <v>132</v>
      </c>
    </row>
    <row r="82" spans="2:7" x14ac:dyDescent="0.15">
      <c r="B82" s="7" t="s">
        <v>129</v>
      </c>
      <c r="C82" s="8">
        <f>ROUND((H44*H39*H37+(H45-H47)*H40*H37+(H45-H47)*H41*H37)*COS(RADIANS(H42)),0)</f>
        <v>16625</v>
      </c>
    </row>
    <row r="84" spans="2:7" x14ac:dyDescent="0.15">
      <c r="B84" s="3" t="s">
        <v>79</v>
      </c>
      <c r="C84" t="s">
        <v>81</v>
      </c>
    </row>
    <row r="86" spans="2:7" x14ac:dyDescent="0.15">
      <c r="B86" t="s">
        <v>80</v>
      </c>
    </row>
    <row r="87" spans="2:7" x14ac:dyDescent="0.15">
      <c r="B87" s="16" t="s">
        <v>123</v>
      </c>
    </row>
    <row r="88" spans="2:7" x14ac:dyDescent="0.15">
      <c r="B88" s="7" t="s">
        <v>122</v>
      </c>
      <c r="C88" s="17">
        <f>ROUND((H39*H44*H37+(H45-H47)*H40*H37+(H45-H47)*H41*H37)*SIN(RADIANS(H42)),0)</f>
        <v>28795</v>
      </c>
    </row>
    <row r="90" spans="2:7" x14ac:dyDescent="0.15">
      <c r="B90" t="s">
        <v>85</v>
      </c>
    </row>
    <row r="91" spans="2:7" x14ac:dyDescent="0.15">
      <c r="B91" s="7" t="s">
        <v>122</v>
      </c>
      <c r="C91">
        <f>H36*H34</f>
        <v>2750</v>
      </c>
    </row>
    <row r="92" spans="2:7" x14ac:dyDescent="0.15">
      <c r="B92" s="27" t="s">
        <v>116</v>
      </c>
      <c r="C92" s="1" t="s">
        <v>3</v>
      </c>
      <c r="D92" s="26" t="s">
        <v>5</v>
      </c>
      <c r="E92" s="1" t="s">
        <v>0</v>
      </c>
      <c r="F92" s="1"/>
      <c r="G92" s="1"/>
    </row>
    <row r="93" spans="2:7" x14ac:dyDescent="0.15">
      <c r="B93" s="27"/>
      <c r="C93" t="s">
        <v>4</v>
      </c>
      <c r="D93" s="27"/>
      <c r="F93" t="s">
        <v>1</v>
      </c>
    </row>
    <row r="94" spans="2:7" x14ac:dyDescent="0.15">
      <c r="D94" s="26" t="s">
        <v>5</v>
      </c>
      <c r="E94" s="1" t="s">
        <v>86</v>
      </c>
      <c r="F94" s="1"/>
    </row>
    <row r="95" spans="2:7" x14ac:dyDescent="0.15">
      <c r="D95" s="27"/>
      <c r="E95" s="28">
        <v>28795</v>
      </c>
      <c r="F95" s="28"/>
    </row>
    <row r="96" spans="2:7" x14ac:dyDescent="0.15">
      <c r="D96" s="26" t="s">
        <v>5</v>
      </c>
      <c r="E96" s="29">
        <f>ROUND((C82*TAN(RADIANS(H35))+C91)/C88,4)</f>
        <v>0.42880000000000001</v>
      </c>
      <c r="F96" s="29"/>
    </row>
    <row r="97" spans="1:7" x14ac:dyDescent="0.15">
      <c r="D97" s="27"/>
      <c r="E97" s="29"/>
      <c r="F97" s="29"/>
    </row>
    <row r="98" spans="1:7" x14ac:dyDescent="0.15">
      <c r="D98" s="11"/>
      <c r="E98" s="13"/>
      <c r="F98" s="13"/>
      <c r="G98" t="s">
        <v>83</v>
      </c>
    </row>
    <row r="99" spans="1:7" x14ac:dyDescent="0.15">
      <c r="D99" s="11"/>
      <c r="E99" s="18"/>
      <c r="F99" s="18"/>
    </row>
    <row r="100" spans="1:7" x14ac:dyDescent="0.15">
      <c r="D100" s="11"/>
      <c r="E100" s="18"/>
      <c r="F100" s="18"/>
    </row>
    <row r="102" spans="1:7" x14ac:dyDescent="0.15">
      <c r="A102" t="s">
        <v>60</v>
      </c>
      <c r="B102" t="s">
        <v>113</v>
      </c>
    </row>
    <row r="103" spans="1:7" x14ac:dyDescent="0.15">
      <c r="B103" t="s">
        <v>114</v>
      </c>
    </row>
    <row r="105" spans="1:7" x14ac:dyDescent="0.15">
      <c r="B105" t="s">
        <v>82</v>
      </c>
    </row>
    <row r="106" spans="1:7" x14ac:dyDescent="0.15">
      <c r="B106" s="7" t="s">
        <v>124</v>
      </c>
    </row>
    <row r="107" spans="1:7" x14ac:dyDescent="0.15">
      <c r="B107" s="7" t="s">
        <v>122</v>
      </c>
      <c r="C107" s="8">
        <f>ROUND((H44*H39*H37+H44*H40*H37+(H45-H47)*H41*H37)*COS(RADIANS(H42)),0)</f>
        <v>18625</v>
      </c>
    </row>
    <row r="109" spans="1:7" x14ac:dyDescent="0.15">
      <c r="B109" s="3" t="s">
        <v>79</v>
      </c>
      <c r="C109" t="s">
        <v>81</v>
      </c>
    </row>
    <row r="111" spans="1:7" x14ac:dyDescent="0.15">
      <c r="B111" t="s">
        <v>84</v>
      </c>
    </row>
    <row r="112" spans="1:7" x14ac:dyDescent="0.15">
      <c r="B112" s="7" t="s">
        <v>125</v>
      </c>
    </row>
    <row r="113" spans="1:7" x14ac:dyDescent="0.15">
      <c r="B113" s="7" t="s">
        <v>126</v>
      </c>
      <c r="C113" s="8">
        <f>ROUND((H39*H44*H37+H40*H44*H37+(H45-H47)*H41*H37)*SIN(RADIANS(H42)),0)</f>
        <v>32259</v>
      </c>
    </row>
    <row r="115" spans="1:7" x14ac:dyDescent="0.15">
      <c r="B115" t="s">
        <v>88</v>
      </c>
    </row>
    <row r="116" spans="1:7" x14ac:dyDescent="0.15">
      <c r="B116" s="7" t="s">
        <v>127</v>
      </c>
      <c r="C116">
        <f>H36*H34</f>
        <v>2750</v>
      </c>
    </row>
    <row r="117" spans="1:7" x14ac:dyDescent="0.15">
      <c r="B117" s="27" t="s">
        <v>117</v>
      </c>
      <c r="C117" s="1" t="s">
        <v>3</v>
      </c>
      <c r="D117" s="26" t="s">
        <v>5</v>
      </c>
      <c r="E117" s="1" t="s">
        <v>0</v>
      </c>
      <c r="F117" s="1"/>
      <c r="G117" s="1"/>
    </row>
    <row r="118" spans="1:7" x14ac:dyDescent="0.15">
      <c r="B118" s="27"/>
      <c r="C118" t="s">
        <v>4</v>
      </c>
      <c r="D118" s="27"/>
      <c r="F118" t="s">
        <v>1</v>
      </c>
    </row>
    <row r="119" spans="1:7" x14ac:dyDescent="0.15">
      <c r="D119" s="26" t="s">
        <v>5</v>
      </c>
      <c r="E119" s="1" t="s">
        <v>87</v>
      </c>
      <c r="F119" s="1"/>
    </row>
    <row r="120" spans="1:7" x14ac:dyDescent="0.15">
      <c r="D120" s="27"/>
      <c r="E120" s="28">
        <v>32259</v>
      </c>
      <c r="F120" s="28"/>
    </row>
    <row r="121" spans="1:7" x14ac:dyDescent="0.15">
      <c r="D121" s="26" t="s">
        <v>5</v>
      </c>
      <c r="E121" s="29">
        <f>ROUND((C107*TAN(RADIANS(H35))+C116)/C113,4)</f>
        <v>0.41860000000000003</v>
      </c>
      <c r="F121" s="29"/>
    </row>
    <row r="122" spans="1:7" x14ac:dyDescent="0.15">
      <c r="D122" s="27"/>
      <c r="E122" s="29"/>
      <c r="F122" s="29"/>
    </row>
    <row r="123" spans="1:7" x14ac:dyDescent="0.15">
      <c r="A123" t="s">
        <v>63</v>
      </c>
      <c r="B123" t="s">
        <v>115</v>
      </c>
    </row>
    <row r="125" spans="1:7" x14ac:dyDescent="0.15">
      <c r="B125" t="s">
        <v>94</v>
      </c>
    </row>
    <row r="126" spans="1:7" x14ac:dyDescent="0.15">
      <c r="B126" s="7" t="s">
        <v>128</v>
      </c>
    </row>
    <row r="127" spans="1:7" x14ac:dyDescent="0.15">
      <c r="B127" s="7" t="s">
        <v>129</v>
      </c>
      <c r="C127" s="8">
        <f>ROUND((H44*H39*H37+H44*H40*(1-H49)*H37+H45*H40*H49*H37+(H45-H47)*H41*H37)*COS(RADIANS(H42)),0)</f>
        <v>18875</v>
      </c>
    </row>
    <row r="129" spans="2:9" x14ac:dyDescent="0.15">
      <c r="B129" s="3" t="s">
        <v>89</v>
      </c>
      <c r="C129" s="1" t="s">
        <v>92</v>
      </c>
      <c r="D129" s="10"/>
      <c r="E129" s="26" t="s">
        <v>5</v>
      </c>
      <c r="F129" s="1" t="s">
        <v>93</v>
      </c>
      <c r="H129" s="26" t="s">
        <v>5</v>
      </c>
      <c r="I129" s="27">
        <f>H47*H49*H40*H37/COS(RADIANS(H42))</f>
        <v>4999.9999999999991</v>
      </c>
    </row>
    <row r="130" spans="2:9" x14ac:dyDescent="0.15">
      <c r="C130" s="9" t="s">
        <v>10</v>
      </c>
      <c r="D130" s="9"/>
      <c r="E130" s="27"/>
      <c r="F130" t="s">
        <v>90</v>
      </c>
      <c r="H130" s="27"/>
      <c r="I130" s="27"/>
    </row>
    <row r="131" spans="2:9" x14ac:dyDescent="0.15">
      <c r="C131" s="9"/>
    </row>
    <row r="132" spans="2:9" x14ac:dyDescent="0.15">
      <c r="C132" s="9"/>
    </row>
    <row r="133" spans="2:9" x14ac:dyDescent="0.15">
      <c r="C133" s="9"/>
    </row>
    <row r="134" spans="2:9" x14ac:dyDescent="0.15">
      <c r="B134" t="s">
        <v>95</v>
      </c>
    </row>
    <row r="135" spans="2:9" x14ac:dyDescent="0.15">
      <c r="B135" s="7" t="s">
        <v>130</v>
      </c>
    </row>
    <row r="136" spans="2:9" x14ac:dyDescent="0.15">
      <c r="B136" s="7" t="s">
        <v>129</v>
      </c>
      <c r="C136" s="8">
        <f>ROUND((H44*H39*H37+H44*H40*(1-H49)*H37+H45*H40*H49*H37+(H45-H47)*H41*H37)*SIN(RADIANS(H42)),0)</f>
        <v>32692</v>
      </c>
    </row>
    <row r="138" spans="2:9" x14ac:dyDescent="0.15">
      <c r="B138" t="s">
        <v>88</v>
      </c>
    </row>
    <row r="139" spans="2:9" x14ac:dyDescent="0.15">
      <c r="B139" s="7" t="s">
        <v>131</v>
      </c>
      <c r="C139">
        <f>H36*H34</f>
        <v>2750</v>
      </c>
    </row>
    <row r="140" spans="2:9" x14ac:dyDescent="0.15">
      <c r="B140" s="27" t="s">
        <v>118</v>
      </c>
      <c r="C140" s="1" t="s">
        <v>3</v>
      </c>
      <c r="D140" s="26" t="s">
        <v>5</v>
      </c>
      <c r="E140" s="1" t="s">
        <v>0</v>
      </c>
      <c r="F140" s="1"/>
      <c r="G140" s="1"/>
    </row>
    <row r="141" spans="2:9" x14ac:dyDescent="0.15">
      <c r="B141" s="27"/>
      <c r="C141" t="s">
        <v>4</v>
      </c>
      <c r="D141" s="27"/>
      <c r="F141" t="s">
        <v>1</v>
      </c>
    </row>
    <row r="142" spans="2:9" x14ac:dyDescent="0.15">
      <c r="D142" s="26" t="s">
        <v>5</v>
      </c>
      <c r="E142" s="1" t="s">
        <v>96</v>
      </c>
      <c r="F142" s="1"/>
    </row>
    <row r="143" spans="2:9" x14ac:dyDescent="0.15">
      <c r="D143" s="27"/>
      <c r="E143" s="28">
        <v>32692</v>
      </c>
      <c r="F143" s="28"/>
    </row>
    <row r="144" spans="2:9" x14ac:dyDescent="0.15">
      <c r="D144" s="26" t="s">
        <v>5</v>
      </c>
      <c r="E144" s="29">
        <f>ROUND(((C127-I129)*TAN(RADIANS(H35))+C139)/C136,4)</f>
        <v>0.32919999999999999</v>
      </c>
      <c r="F144" s="29"/>
    </row>
    <row r="145" spans="1:8" x14ac:dyDescent="0.15">
      <c r="D145" s="27"/>
      <c r="E145" s="29"/>
      <c r="F145" s="29"/>
      <c r="G145" t="s">
        <v>97</v>
      </c>
    </row>
    <row r="149" spans="1:8" x14ac:dyDescent="0.15">
      <c r="A149" s="19" t="s">
        <v>134</v>
      </c>
      <c r="B149" t="s">
        <v>119</v>
      </c>
    </row>
    <row r="150" spans="1:8" x14ac:dyDescent="0.15">
      <c r="B150" t="s">
        <v>141</v>
      </c>
    </row>
    <row r="151" spans="1:8" x14ac:dyDescent="0.15">
      <c r="B151" t="s">
        <v>98</v>
      </c>
    </row>
    <row r="153" spans="1:8" x14ac:dyDescent="0.15">
      <c r="B153" s="19" t="s">
        <v>99</v>
      </c>
      <c r="C153" s="22"/>
      <c r="D153" s="22"/>
      <c r="E153" s="22"/>
      <c r="F153" s="22"/>
      <c r="G153" s="22"/>
      <c r="H153" s="22"/>
    </row>
    <row r="154" spans="1:8" x14ac:dyDescent="0.15">
      <c r="B154" s="22" t="s">
        <v>136</v>
      </c>
    </row>
    <row r="155" spans="1:8" x14ac:dyDescent="0.15">
      <c r="B155" s="22" t="s">
        <v>135</v>
      </c>
    </row>
    <row r="156" spans="1:8" x14ac:dyDescent="0.15">
      <c r="B156" t="s">
        <v>142</v>
      </c>
    </row>
    <row r="157" spans="1:8" x14ac:dyDescent="0.15">
      <c r="B157" s="23" t="s">
        <v>137</v>
      </c>
    </row>
    <row r="158" spans="1:8" x14ac:dyDescent="0.15">
      <c r="B158" t="s">
        <v>138</v>
      </c>
    </row>
    <row r="159" spans="1:8" x14ac:dyDescent="0.15">
      <c r="B159" t="s">
        <v>143</v>
      </c>
    </row>
    <row r="160" spans="1:8" x14ac:dyDescent="0.15">
      <c r="B160" t="s">
        <v>144</v>
      </c>
    </row>
  </sheetData>
  <mergeCells count="24">
    <mergeCell ref="H129:H130"/>
    <mergeCell ref="I129:I130"/>
    <mergeCell ref="B140:B141"/>
    <mergeCell ref="D140:D141"/>
    <mergeCell ref="D142:D143"/>
    <mergeCell ref="E143:F143"/>
    <mergeCell ref="D144:D145"/>
    <mergeCell ref="E144:F145"/>
    <mergeCell ref="B117:B118"/>
    <mergeCell ref="D117:D118"/>
    <mergeCell ref="D119:D120"/>
    <mergeCell ref="E120:F120"/>
    <mergeCell ref="D121:D122"/>
    <mergeCell ref="E121:F122"/>
    <mergeCell ref="E129:E130"/>
    <mergeCell ref="D94:D95"/>
    <mergeCell ref="E95:F95"/>
    <mergeCell ref="D96:D97"/>
    <mergeCell ref="E96:F97"/>
    <mergeCell ref="B5:B6"/>
    <mergeCell ref="D5:D6"/>
    <mergeCell ref="D51:D52"/>
    <mergeCell ref="B92:B93"/>
    <mergeCell ref="D92:D93"/>
  </mergeCells>
  <phoneticPr fontId="1"/>
  <pageMargins left="0.51181102362204722" right="0.11811023622047245" top="0.74803149606299213" bottom="0.74803149606299213" header="0.31496062992125984" footer="0.31496062992125984"/>
  <pageSetup paperSize="9" orientation="portrait" r:id="rId1"/>
  <rowBreaks count="2" manualBreakCount="2">
    <brk id="55" max="8" man="1"/>
    <brk id="10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topLeftCell="A10" workbookViewId="0">
      <selection activeCell="E30" sqref="E30"/>
    </sheetView>
  </sheetViews>
  <sheetFormatPr defaultRowHeight="13.5" x14ac:dyDescent="0.1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水位急降下1</vt:lpstr>
      <vt:lpstr>水位急降下2</vt:lpstr>
      <vt:lpstr>水位急降下1!Print_Area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k-tanaka</dc:creator>
  <cp:lastModifiedBy>Owner</cp:lastModifiedBy>
  <cp:lastPrinted>2013-12-27T07:52:00Z</cp:lastPrinted>
  <dcterms:created xsi:type="dcterms:W3CDTF">2013-12-26T05:19:08Z</dcterms:created>
  <dcterms:modified xsi:type="dcterms:W3CDTF">2020-11-21T08:54:08Z</dcterms:modified>
</cp:coreProperties>
</file>